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Income" sheetId="1" r:id="rId1"/>
    <sheet name="Balance" sheetId="2" r:id="rId2"/>
    <sheet name="Sheet3" sheetId="3" r:id="rId3"/>
  </sheets>
  <definedNames>
    <definedName name="Excel_BuiltIn_Print_Area_2">'Balance'!$A$1:$E$35</definedName>
    <definedName name="Excel_BuiltIn_Print_Area_1">'Income'!$A$1:$O$39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<sst xmlns="http://schemas.openxmlformats.org/spreadsheetml/2006/main" count="113" uniqueCount="83">
  <si>
    <t>Statement of Activities 2007</t>
  </si>
  <si>
    <t>INCOME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</si>
  <si>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</si>
  <si>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</si>
  <si>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</si>
  <si>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</si>
  <si>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</si>
  <si>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</si>
  <si>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</si>
  <si>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</si>
  <si>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</si>
  <si>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</si>
  <si>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</si>
  <si>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</si>
  <si>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</si>
  <si>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Individual/small bus. contribs </t>
  </si>
  <si>
    <t>Canvassing donations</t>
  </si>
  <si>
    <t xml:space="preserve">- </t>
  </si>
  <si>
    <t>Friends of Farm reg. contribs</t>
  </si>
  <si>
    <t>Gifts in kind - goods</t>
  </si>
  <si>
    <t>Corporate contributions</t>
  </si>
  <si>
    <t>Foundation/trust grants</t>
  </si>
  <si>
    <t>Program service fees</t>
  </si>
  <si>
    <t>Non-inventory sales - gross</t>
  </si>
  <si>
    <t>Special events – non-gift</t>
  </si>
  <si>
    <t>Special events – gift</t>
  </si>
  <si>
    <t>Misc revenue</t>
  </si>
  <si>
    <t>TOTAL INCOME</t>
  </si>
  <si>
    <t>EXPENSES</t>
  </si>
  <si>
    <t>Salaries &amp; wages - other</t>
  </si>
  <si>
    <t>Employee benefits</t>
  </si>
  <si>
    <t>Payroll taxes, etc.</t>
  </si>
  <si>
    <t>Accounting fees</t>
  </si>
  <si>
    <t>Bank service and related fees</t>
  </si>
  <si>
    <t>Temporary help - contract</t>
  </si>
  <si>
    <t>Professional fees - other</t>
  </si>
  <si>
    <t>Supplies</t>
  </si>
  <si>
    <t>Donated materials (in-kind)</t>
  </si>
  <si>
    <t>Telephone &amp; telecoms</t>
  </si>
  <si>
    <t>Postage &amp; shipping</t>
  </si>
  <si>
    <t>Printing &amp; copying</t>
  </si>
  <si>
    <t>Books, subscriptions, ref's</t>
  </si>
  <si>
    <t>Rent, parking, other occup.</t>
  </si>
  <si>
    <t>Utilities</t>
  </si>
  <si>
    <t>Mortgage interest</t>
  </si>
  <si>
    <t>Equipment rental &amp; maint.</t>
  </si>
  <si>
    <t>Interest - general</t>
  </si>
  <si>
    <t xml:space="preserve">Insurance - non-employee </t>
  </si>
  <si>
    <t>Organizational (corp) expenses</t>
  </si>
  <si>
    <t>Travel</t>
  </si>
  <si>
    <t>Deprec &amp; amort - allowable</t>
  </si>
  <si>
    <t>TOTAL EXPENSES</t>
  </si>
  <si>
    <t>INCOME / (LOSS)</t>
  </si>
  <si>
    <t>STATEMENT OF FINANCIAL POSITION 2007</t>
  </si>
  <si>
    <t>ASSETS</t>
  </si>
  <si>
    <t>Cash in bank</t>
  </si>
  <si>
    <t xml:space="preserve">Cash in PayPal </t>
  </si>
  <si>
    <t xml:space="preserve">Cash received, waiting to deposit </t>
  </si>
  <si>
    <t>Accounts receivable</t>
  </si>
  <si>
    <t>Inventories for auction</t>
  </si>
  <si>
    <t xml:space="preserve">Prepaid expenses </t>
  </si>
  <si>
    <t xml:space="preserve">Funds held in trust by others </t>
  </si>
  <si>
    <t>Land - operating</t>
  </si>
  <si>
    <t>Furniture, fixtures, &amp; equip</t>
  </si>
  <si>
    <t>Accum. depreciation - leasehold land</t>
  </si>
  <si>
    <t>Accum deprec - furn,fix,equip</t>
  </si>
  <si>
    <t>TOTAL ASSETS</t>
  </si>
  <si>
    <t>LIABILITIES</t>
  </si>
  <si>
    <t>Accounts payable</t>
  </si>
  <si>
    <t xml:space="preserve">Accrued payroll taxes </t>
  </si>
  <si>
    <t xml:space="preserve">Accrued expenses - other </t>
  </si>
  <si>
    <t xml:space="preserve">Payroll tax withholdings payable </t>
  </si>
  <si>
    <t>Deferred grant revenue</t>
  </si>
  <si>
    <t>Trustee &amp; employee loans payable</t>
  </si>
  <si>
    <t>Short-term liabilities - other</t>
  </si>
  <si>
    <t>Mortgages payable</t>
  </si>
  <si>
    <t>Long-term liabilities - other</t>
  </si>
  <si>
    <t>TOTAL LIABILITIES</t>
  </si>
  <si>
    <t xml:space="preserve">NET ASSETS </t>
  </si>
  <si>
    <t>Unrestricted net assets</t>
  </si>
  <si>
    <t>Current Earnings</t>
  </si>
  <si>
    <t>TOTAL NET ASSETS</t>
  </si>
  <si>
    <t>TOTAL LIABILITIES &amp; NET ASSETS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</si>
</sst>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(* #,##0_);_(* \(#,##0\);_(* \-??_);_(@_)"/>
    <numFmt numFmtId="166" formatCode="MMM\ D&quot;, &quot;YYYY"/>
  </numFmts>
  <fonts count="22">
    <font>
      <sz val="10"/>
      <color indexed="8"/>
      <name val="Sans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color indexed="8"/>
      <name val="Gill Sans"/>
      <family val="2"/>
    </font>
    <font>
      <b/>
      <sz val="14"/>
      <color indexed="8"/>
      <name val="Gill Sans"/>
      <family val="2"/>
    </font>
    <font>
      <b/>
      <sz val="9"/>
      <color indexed="8"/>
      <name val="Gill Sans"/>
      <family val="2"/>
    </font>
    <font>
      <b/>
      <i/>
      <sz val="9"/>
      <color indexed="8"/>
      <name val="Gill Sans"/>
      <family val="2"/>
    </font>
    <font>
      <b/>
      <sz val="10"/>
      <color indexed="8"/>
      <name val="Sans"/>
      <family val="2"/>
    </font>
    <font>
      <sz val="9"/>
      <color indexed="8"/>
      <name val="Gill Sans"/>
      <family val="2"/>
    </font>
    <font>
      <i/>
      <sz val="9"/>
      <color indexed="8"/>
      <name val="Gill Sans"/>
      <family val="2"/>
    </font>
    <font>
      <sz val="10"/>
      <color indexed="8"/>
      <name val="Gill Sans"/>
      <family val="2"/>
    </font>
    <font>
      <sz val="10"/>
      <color indexed="8"/>
      <name val="Futura Medium"/>
      <family val="0"/>
    </font>
    <font>
      <i/>
      <sz val="9"/>
      <color indexed="8"/>
      <name val="Futura Medium"/>
      <family val="0"/>
    </font>
    <font>
      <b/>
      <sz val="15"/>
      <color indexed="8"/>
      <name val="Futura Medium"/>
      <family val="0"/>
    </font>
    <font>
      <b/>
      <sz val="22"/>
      <color indexed="8"/>
      <name val="Sans"/>
      <family val="2"/>
    </font>
    <font>
      <b/>
      <sz val="16"/>
      <color indexed="8"/>
      <name val="Futura Medium"/>
      <family val="0"/>
    </font>
    <font>
      <b/>
      <sz val="16"/>
      <color indexed="8"/>
      <name val="Sans"/>
      <family val="2"/>
    </font>
    <font>
      <b/>
      <sz val="10"/>
      <color indexed="8"/>
      <name val="Futura Medium"/>
      <family val="0"/>
    </font>
    <font>
      <b/>
      <i/>
      <sz val="9"/>
      <color indexed="8"/>
      <name val="Futura Medium"/>
      <family val="0"/>
    </font>
    <font>
      <sz val="10"/>
      <color indexed="8"/>
      <name val="Times New Roman"/>
      <family val="1"/>
    </font>
    <font>
      <i/>
      <sz val="9"/>
      <color indexed="8"/>
      <name val="San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5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 wrapText="1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left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Fill="1" applyBorder="1" applyAlignment="1" applyProtection="1">
      <alignment horizontal="left" wrapText="1"/>
      <protection/>
    </xf>
    <xf numFmtId="165" fontId="7" fillId="0" borderId="0" xfId="0" applyNumberFormat="1" applyFont="1" applyFill="1" applyBorder="1" applyAlignment="1" applyProtection="1">
      <alignment horizontal="right" wrapText="1"/>
      <protection/>
    </xf>
    <xf numFmtId="165" fontId="6" fillId="0" borderId="0" xfId="0" applyNumberFormat="1" applyFont="1" applyFill="1" applyBorder="1" applyAlignment="1" applyProtection="1">
      <alignment horizontal="center" wrapText="1"/>
      <protection/>
    </xf>
    <xf numFmtId="165" fontId="8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165" fontId="9" fillId="0" borderId="1" xfId="0" applyNumberFormat="1" applyFont="1" applyFill="1" applyBorder="1" applyAlignment="1" applyProtection="1">
      <alignment wrapText="1"/>
      <protection/>
    </xf>
    <xf numFmtId="165" fontId="10" fillId="0" borderId="1" xfId="0" applyNumberFormat="1" applyFont="1" applyFill="1" applyBorder="1" applyAlignment="1" applyProtection="1">
      <alignment horizontal="right"/>
      <protection/>
    </xf>
    <xf numFmtId="165" fontId="9" fillId="0" borderId="1" xfId="0" applyNumberFormat="1" applyFont="1" applyFill="1" applyBorder="1" applyAlignment="1" applyProtection="1">
      <alignment horizontal="right"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 applyProtection="1">
      <alignment horizontal="right"/>
      <protection/>
    </xf>
    <xf numFmtId="165" fontId="9" fillId="0" borderId="0" xfId="0" applyNumberFormat="1" applyFont="1" applyFill="1" applyBorder="1" applyAlignment="1" applyProtection="1">
      <alignment horizontal="right" wrapText="1"/>
      <protection/>
    </xf>
    <xf numFmtId="165" fontId="6" fillId="0" borderId="0" xfId="0" applyNumberFormat="1" applyFont="1" applyFill="1" applyBorder="1" applyAlignment="1" applyProtection="1">
      <alignment vertical="center" wrapText="1"/>
      <protection/>
    </xf>
    <xf numFmtId="165" fontId="9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 wrapText="1"/>
      <protection/>
    </xf>
    <xf numFmtId="165" fontId="11" fillId="0" borderId="0" xfId="0" applyNumberFormat="1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 wrapText="1"/>
      <protection/>
    </xf>
    <xf numFmtId="165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 wrapText="1"/>
      <protection/>
    </xf>
    <xf numFmtId="165" fontId="12" fillId="0" borderId="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5" fillId="0" borderId="0" xfId="0" applyNumberFormat="1" applyFont="1" applyAlignment="1">
      <alignment wrapText="1"/>
    </xf>
    <xf numFmtId="165" fontId="16" fillId="0" borderId="0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Alignment="1">
      <alignment/>
    </xf>
    <xf numFmtId="165" fontId="18" fillId="0" borderId="0" xfId="0" applyNumberFormat="1" applyFont="1" applyFill="1" applyBorder="1" applyAlignment="1" applyProtection="1">
      <alignment horizontal="left" wrapText="1"/>
      <protection/>
    </xf>
    <xf numFmtId="166" fontId="18" fillId="0" borderId="0" xfId="0" applyNumberFormat="1" applyFont="1" applyFill="1" applyBorder="1" applyAlignment="1" applyProtection="1">
      <alignment horizontal="center" wrapText="1"/>
      <protection/>
    </xf>
    <xf numFmtId="165" fontId="18" fillId="0" borderId="0" xfId="0" applyNumberFormat="1" applyFont="1" applyFill="1" applyBorder="1" applyAlignment="1" applyProtection="1">
      <alignment horizontal="center" wrapText="1"/>
      <protection/>
    </xf>
    <xf numFmtId="165" fontId="19" fillId="0" borderId="0" xfId="0" applyNumberFormat="1" applyFont="1" applyFill="1" applyBorder="1" applyAlignment="1" applyProtection="1">
      <alignment horizontal="center" wrapText="1"/>
      <protection/>
    </xf>
    <xf numFmtId="165" fontId="17" fillId="0" borderId="0" xfId="0" applyNumberFormat="1" applyFont="1" applyAlignment="1">
      <alignment wrapText="1"/>
    </xf>
    <xf numFmtId="165" fontId="12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65" fontId="12" fillId="0" borderId="0" xfId="0" applyNumberFormat="1" applyFont="1" applyFill="1" applyBorder="1" applyAlignment="1" applyProtection="1">
      <alignment horizontal="right" wrapText="1"/>
      <protection/>
    </xf>
    <xf numFmtId="165" fontId="13" fillId="0" borderId="0" xfId="0" applyNumberFormat="1" applyFont="1" applyFill="1" applyBorder="1" applyAlignment="1" applyProtection="1">
      <alignment horizontal="right" wrapText="1"/>
      <protection/>
    </xf>
    <xf numFmtId="165" fontId="20" fillId="0" borderId="0" xfId="0" applyNumberFormat="1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wrapText="1"/>
      <protection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 horizontal="left" wrapText="1"/>
    </xf>
    <xf numFmtId="165" fontId="8" fillId="0" borderId="0" xfId="0" applyNumberFormat="1" applyFont="1" applyAlignment="1">
      <alignment horizontal="left" wrapText="1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zoomScaleSheetLayoutView="10" workbookViewId="0" topLeftCell="A15">
      <selection activeCell="C39" sqref="C39"/>
    </sheetView>
  </sheetViews>
  <sheetFormatPr defaultColWidth="12.00390625" defaultRowHeight="12.75"/>
  <cols>
    <col min="1" max="1" width="2.50390625" style="1" customWidth="1"/>
    <col min="2" max="2" width="25.125" style="2" customWidth="1"/>
    <col min="3" max="3" width="7.50390625" style="1" customWidth="1"/>
    <col min="4" max="8" width="6.375" style="1" customWidth="1"/>
    <col min="9" max="9" width="6.375" style="3" customWidth="1"/>
    <col min="10" max="15" width="6.375" style="1" customWidth="1"/>
    <col min="16" max="16" width="3.00390625" style="1" customWidth="1"/>
    <col min="17" max="17" width="8.625" style="1" customWidth="1"/>
    <col min="18" max="18" width="7.625" style="1" customWidth="1"/>
    <col min="19" max="19" width="8.00390625" style="1" customWidth="1"/>
    <col min="20" max="16384" width="12.25390625" style="1" customWidth="1"/>
  </cols>
  <sheetData>
    <row r="1" spans="1:15" ht="1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2" customHeight="1">
      <c r="A2" s="6" t="s">
        <v>1</v>
      </c>
      <c r="B2" s="6"/>
      <c r="C2" s="7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9"/>
      <c r="Q2" s="9"/>
      <c r="R2" s="9"/>
      <c r="S2" s="9"/>
    </row>
    <row r="3" spans="1:19" ht="12" customHeight="1">
      <c r="A3" s="10"/>
      <c r="B3" s="11" t="s">
        <v>15</v>
      </c>
      <c r="C3" s="12">
        <f>SUM(D3:O3)</f>
        <v>15596.029999999999</v>
      </c>
      <c r="D3" s="13">
        <v>2865</v>
      </c>
      <c r="E3" s="13">
        <v>295</v>
      </c>
      <c r="F3" s="13">
        <v>325</v>
      </c>
      <c r="G3" s="13">
        <v>45</v>
      </c>
      <c r="H3" s="13">
        <v>170</v>
      </c>
      <c r="I3" s="13">
        <v>176.53</v>
      </c>
      <c r="J3" s="13">
        <v>1890</v>
      </c>
      <c r="K3" s="13">
        <v>1364</v>
      </c>
      <c r="L3" s="13">
        <v>870</v>
      </c>
      <c r="M3" s="13">
        <v>550</v>
      </c>
      <c r="N3" s="13">
        <v>480</v>
      </c>
      <c r="O3" s="13">
        <v>6565.5</v>
      </c>
      <c r="P3" s="14"/>
      <c r="Q3" s="14"/>
      <c r="R3" s="14"/>
      <c r="S3" s="14"/>
    </row>
    <row r="4" spans="1:19" ht="12" customHeight="1">
      <c r="A4" s="10"/>
      <c r="B4" s="11" t="s">
        <v>16</v>
      </c>
      <c r="C4" s="12">
        <f>SUM(D4:O4)</f>
        <v>440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 t="s">
        <v>17</v>
      </c>
      <c r="O4" s="13">
        <v>440</v>
      </c>
      <c r="P4" s="14"/>
      <c r="Q4" s="14"/>
      <c r="R4" s="14"/>
      <c r="S4" s="14"/>
    </row>
    <row r="5" spans="1:19" ht="12" customHeight="1">
      <c r="A5" s="10"/>
      <c r="B5" s="11" t="s">
        <v>18</v>
      </c>
      <c r="C5" s="12">
        <f>SUM(D5:O5)</f>
        <v>3968</v>
      </c>
      <c r="D5" s="13">
        <v>193</v>
      </c>
      <c r="E5" s="13">
        <v>200</v>
      </c>
      <c r="F5" s="13">
        <v>205</v>
      </c>
      <c r="G5" s="13">
        <v>150</v>
      </c>
      <c r="H5" s="13">
        <v>200</v>
      </c>
      <c r="I5" s="13">
        <v>445</v>
      </c>
      <c r="J5" s="13">
        <v>415</v>
      </c>
      <c r="K5" s="13">
        <v>1525</v>
      </c>
      <c r="L5" s="13">
        <v>190</v>
      </c>
      <c r="M5" s="13">
        <v>180</v>
      </c>
      <c r="N5" s="13">
        <v>200</v>
      </c>
      <c r="O5" s="13">
        <v>65</v>
      </c>
      <c r="P5" s="14"/>
      <c r="Q5" s="14"/>
      <c r="R5" s="14"/>
      <c r="S5" s="14"/>
    </row>
    <row r="6" spans="1:19" ht="12" customHeight="1">
      <c r="A6" s="10"/>
      <c r="B6" s="11" t="s">
        <v>19</v>
      </c>
      <c r="C6" s="12">
        <f>SUM(D6:O6)</f>
        <v>3830</v>
      </c>
      <c r="D6" s="13"/>
      <c r="E6" s="13"/>
      <c r="F6" s="13"/>
      <c r="G6" s="13"/>
      <c r="H6" s="13"/>
      <c r="I6" s="13"/>
      <c r="J6" s="13"/>
      <c r="K6" s="13"/>
      <c r="L6" s="13">
        <v>3830</v>
      </c>
      <c r="M6" s="13"/>
      <c r="N6" s="13"/>
      <c r="O6" s="13"/>
      <c r="P6" s="14"/>
      <c r="Q6" s="14"/>
      <c r="R6" s="14"/>
      <c r="S6" s="14"/>
    </row>
    <row r="7" spans="1:19" ht="12" customHeight="1">
      <c r="A7" s="10"/>
      <c r="B7" s="11" t="s">
        <v>20</v>
      </c>
      <c r="C7" s="12">
        <f>SUM(D7:O7)</f>
        <v>343</v>
      </c>
      <c r="D7" s="13" t="s">
        <v>17</v>
      </c>
      <c r="E7" s="13">
        <v>143</v>
      </c>
      <c r="F7" s="13"/>
      <c r="G7" s="13"/>
      <c r="H7" s="13"/>
      <c r="I7" s="13"/>
      <c r="J7" s="13"/>
      <c r="K7" s="13"/>
      <c r="L7" s="13"/>
      <c r="M7" s="13">
        <v>200</v>
      </c>
      <c r="N7" s="13"/>
      <c r="O7" s="13"/>
      <c r="P7" s="14"/>
      <c r="Q7" s="14"/>
      <c r="R7" s="14"/>
      <c r="S7" s="14"/>
    </row>
    <row r="8" spans="1:19" ht="12" customHeight="1">
      <c r="A8" s="10"/>
      <c r="B8" s="11" t="s">
        <v>21</v>
      </c>
      <c r="C8" s="12">
        <f>SUM(D8:O8)</f>
        <v>17543.66</v>
      </c>
      <c r="D8" s="13">
        <v>350</v>
      </c>
      <c r="E8" s="13">
        <v>962.46</v>
      </c>
      <c r="F8" s="13">
        <v>1072.74</v>
      </c>
      <c r="G8" s="13">
        <v>1294.79</v>
      </c>
      <c r="H8" s="13">
        <v>1281.72</v>
      </c>
      <c r="I8" s="13">
        <v>1588.81</v>
      </c>
      <c r="J8" s="13">
        <v>1570.36</v>
      </c>
      <c r="K8" s="13">
        <v>2318.39</v>
      </c>
      <c r="L8" s="13">
        <v>1317.79</v>
      </c>
      <c r="M8" s="13">
        <v>1516.4</v>
      </c>
      <c r="N8" s="13">
        <v>1654.4</v>
      </c>
      <c r="O8" s="13">
        <v>2615.8</v>
      </c>
      <c r="P8" s="14"/>
      <c r="Q8" s="14"/>
      <c r="R8" s="14"/>
      <c r="S8" s="14"/>
    </row>
    <row r="9" spans="1:19" ht="12" customHeight="1">
      <c r="A9" s="10"/>
      <c r="B9" s="11" t="s">
        <v>22</v>
      </c>
      <c r="C9" s="12">
        <f>SUM(D9:O9)</f>
        <v>14425.25</v>
      </c>
      <c r="D9" s="13">
        <v>50</v>
      </c>
      <c r="E9" s="13">
        <v>148</v>
      </c>
      <c r="F9" s="13">
        <v>271</v>
      </c>
      <c r="G9" s="13">
        <f>1297+1432</f>
        <v>2729</v>
      </c>
      <c r="H9" s="13">
        <f>82+3974</f>
        <v>4056</v>
      </c>
      <c r="I9" s="13">
        <f>5246.25-3220+10</f>
        <v>2036.25</v>
      </c>
      <c r="J9" s="13">
        <v>1280</v>
      </c>
      <c r="K9" s="13">
        <v>986</v>
      </c>
      <c r="L9" s="13">
        <v>530</v>
      </c>
      <c r="M9" s="13">
        <v>925</v>
      </c>
      <c r="N9" s="13">
        <v>940</v>
      </c>
      <c r="O9" s="13">
        <v>474</v>
      </c>
      <c r="P9" s="14"/>
      <c r="Q9" s="14"/>
      <c r="R9" s="14"/>
      <c r="S9" s="14"/>
    </row>
    <row r="10" spans="1:19" ht="12" customHeight="1">
      <c r="A10" s="10"/>
      <c r="B10" s="11" t="s">
        <v>23</v>
      </c>
      <c r="C10" s="12">
        <f>SUM(D10:O10)</f>
        <v>2287.43</v>
      </c>
      <c r="D10" s="13"/>
      <c r="E10" s="13">
        <v>213.52</v>
      </c>
      <c r="F10" s="13">
        <v>59.5</v>
      </c>
      <c r="G10" s="13" t="s">
        <v>17</v>
      </c>
      <c r="H10" s="13">
        <v>249.9</v>
      </c>
      <c r="I10" s="13">
        <v>614.63</v>
      </c>
      <c r="J10" s="13">
        <v>75</v>
      </c>
      <c r="K10" s="13">
        <v>235</v>
      </c>
      <c r="L10" s="13">
        <v>230</v>
      </c>
      <c r="M10" s="13" t="s">
        <v>17</v>
      </c>
      <c r="N10" s="13">
        <v>609.88</v>
      </c>
      <c r="O10" s="13" t="s">
        <v>17</v>
      </c>
      <c r="P10" s="14"/>
      <c r="Q10" s="14"/>
      <c r="R10" s="14"/>
      <c r="S10" s="14"/>
    </row>
    <row r="11" spans="1:19" ht="12" customHeight="1">
      <c r="A11" s="10"/>
      <c r="B11" s="11" t="s">
        <v>24</v>
      </c>
      <c r="C11" s="12">
        <f>SUM(D11:O11)</f>
        <v>3527</v>
      </c>
      <c r="D11" s="11"/>
      <c r="E11" s="11"/>
      <c r="F11" s="11"/>
      <c r="G11" s="13"/>
      <c r="H11" s="13"/>
      <c r="I11" s="13"/>
      <c r="J11" s="13" t="s">
        <v>17</v>
      </c>
      <c r="K11" s="13">
        <v>40</v>
      </c>
      <c r="L11" s="13">
        <v>3487</v>
      </c>
      <c r="M11" s="13" t="s">
        <v>17</v>
      </c>
      <c r="N11" s="13"/>
      <c r="O11" s="13"/>
      <c r="P11" s="14"/>
      <c r="Q11" s="14"/>
      <c r="R11" s="14"/>
      <c r="S11" s="14"/>
    </row>
    <row r="12" spans="1:19" ht="12" customHeight="1">
      <c r="A12" s="10"/>
      <c r="B12" s="11" t="s">
        <v>25</v>
      </c>
      <c r="C12" s="12">
        <f>SUM(D12:O12)</f>
        <v>215</v>
      </c>
      <c r="D12" s="11"/>
      <c r="E12" s="11"/>
      <c r="F12" s="11"/>
      <c r="G12" s="13"/>
      <c r="H12" s="13"/>
      <c r="I12" s="13"/>
      <c r="J12" s="13"/>
      <c r="K12" s="13"/>
      <c r="L12" s="13">
        <v>15</v>
      </c>
      <c r="M12" s="13">
        <v>200</v>
      </c>
      <c r="N12" s="13"/>
      <c r="O12" s="13"/>
      <c r="P12" s="14"/>
      <c r="Q12" s="14"/>
      <c r="R12" s="14"/>
      <c r="S12" s="14"/>
    </row>
    <row r="13" spans="1:19" ht="12" customHeight="1">
      <c r="A13" s="10"/>
      <c r="B13" s="11" t="s">
        <v>26</v>
      </c>
      <c r="C13" s="12">
        <f>SUM(D13:O13)</f>
        <v>2142.8</v>
      </c>
      <c r="D13" s="11"/>
      <c r="E13" s="11"/>
      <c r="F13" s="11"/>
      <c r="G13" s="13"/>
      <c r="H13" s="13"/>
      <c r="I13" s="13"/>
      <c r="J13" s="13"/>
      <c r="K13" s="13"/>
      <c r="L13" s="13"/>
      <c r="M13" s="13"/>
      <c r="N13" s="13" t="s">
        <v>17</v>
      </c>
      <c r="O13" s="13">
        <v>2142.8</v>
      </c>
      <c r="P13" s="14"/>
      <c r="Q13" s="14"/>
      <c r="R13" s="14"/>
      <c r="S13" s="14"/>
    </row>
    <row r="14" spans="1:19" ht="12.75" customHeight="1">
      <c r="A14" s="10"/>
      <c r="B14" s="6" t="s">
        <v>27</v>
      </c>
      <c r="C14" s="15">
        <f>SUM(D14:O14)</f>
        <v>64318.17</v>
      </c>
      <c r="D14" s="16">
        <f>SUM(D3:D13)</f>
        <v>3458</v>
      </c>
      <c r="E14" s="16">
        <f>SUM(E3:E13)</f>
        <v>1961.98</v>
      </c>
      <c r="F14" s="16">
        <f>SUM(F3:F13)</f>
        <v>1933.24</v>
      </c>
      <c r="G14" s="16">
        <f>SUM(G3:G13)</f>
        <v>4218.79</v>
      </c>
      <c r="H14" s="16">
        <f>SUM(H3:H13)</f>
        <v>5957.62</v>
      </c>
      <c r="I14" s="16">
        <f>SUM(I3:I13)</f>
        <v>4861.219999999999</v>
      </c>
      <c r="J14" s="16">
        <f>SUM(J3:J13)</f>
        <v>5230.36</v>
      </c>
      <c r="K14" s="16">
        <f>SUM(K3:K13)</f>
        <v>6468.389999999999</v>
      </c>
      <c r="L14" s="16">
        <f>SUM(L3:L13)</f>
        <v>10469.79</v>
      </c>
      <c r="M14" s="16">
        <f>SUM(M3:M13)</f>
        <v>3571.4</v>
      </c>
      <c r="N14" s="16">
        <f>SUM(N3:N13)</f>
        <v>3884.28</v>
      </c>
      <c r="O14" s="16">
        <f>SUM(O3:O13)</f>
        <v>12303.1</v>
      </c>
      <c r="P14" s="14"/>
      <c r="Q14" s="14"/>
      <c r="R14" s="14"/>
      <c r="S14" s="14"/>
    </row>
    <row r="15" spans="1:19" ht="9.75" customHeight="1">
      <c r="A15" s="17" t="s">
        <v>28</v>
      </c>
      <c r="B15" s="17"/>
      <c r="C15" s="1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4"/>
      <c r="Q15" s="14"/>
      <c r="R15" s="14"/>
      <c r="S15" s="14"/>
    </row>
    <row r="16" spans="1:19" ht="12.75" customHeight="1">
      <c r="A16" s="6"/>
      <c r="B16" s="11" t="s">
        <v>29</v>
      </c>
      <c r="C16" s="12">
        <f>SUM(D16:O16)</f>
        <v>10160.8</v>
      </c>
      <c r="D16" s="18"/>
      <c r="E16" s="18">
        <v>549.25</v>
      </c>
      <c r="F16" s="13">
        <v>591.5</v>
      </c>
      <c r="G16" s="13">
        <v>780</v>
      </c>
      <c r="H16" s="13">
        <v>793</v>
      </c>
      <c r="I16" s="13">
        <v>1033.5</v>
      </c>
      <c r="J16" s="13">
        <v>978.9</v>
      </c>
      <c r="K16" s="13">
        <v>1817.4</v>
      </c>
      <c r="L16" s="13">
        <v>819</v>
      </c>
      <c r="M16" s="13">
        <v>952.25</v>
      </c>
      <c r="N16" s="13">
        <v>1118</v>
      </c>
      <c r="O16" s="13">
        <v>728</v>
      </c>
      <c r="P16" s="14"/>
      <c r="Q16" s="14"/>
      <c r="R16" s="14"/>
      <c r="S16" s="14"/>
    </row>
    <row r="17" spans="1:15" s="19" customFormat="1" ht="12.75" customHeight="1">
      <c r="A17" s="6"/>
      <c r="B17" s="11" t="s">
        <v>30</v>
      </c>
      <c r="C17" s="11">
        <f>SUM(D17:O17)</f>
        <v>87.46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>
        <v>43.73</v>
      </c>
      <c r="O17" s="11">
        <v>43.73</v>
      </c>
    </row>
    <row r="18" spans="1:19" ht="12.75" customHeight="1">
      <c r="A18" s="6"/>
      <c r="B18" s="11" t="s">
        <v>31</v>
      </c>
      <c r="C18" s="12">
        <f>SUM(D18:O18)</f>
        <v>904.3900000000001</v>
      </c>
      <c r="D18" s="18"/>
      <c r="E18" s="18">
        <v>63.21</v>
      </c>
      <c r="F18" s="13">
        <v>68.09</v>
      </c>
      <c r="G18" s="13">
        <v>89.77</v>
      </c>
      <c r="H18" s="13">
        <v>91.27</v>
      </c>
      <c r="I18" s="13">
        <v>118.95</v>
      </c>
      <c r="J18" s="13">
        <v>75.93</v>
      </c>
      <c r="K18" s="13">
        <v>141</v>
      </c>
      <c r="L18" s="13">
        <v>89.43</v>
      </c>
      <c r="M18" s="13">
        <v>23.54</v>
      </c>
      <c r="N18" s="13">
        <v>86.73</v>
      </c>
      <c r="O18" s="13">
        <v>56.47</v>
      </c>
      <c r="P18" s="14"/>
      <c r="Q18" s="14"/>
      <c r="R18" s="14"/>
      <c r="S18" s="14"/>
    </row>
    <row r="19" spans="1:19" ht="12.75" customHeight="1">
      <c r="A19" s="6"/>
      <c r="B19" s="11" t="s">
        <v>32</v>
      </c>
      <c r="C19" s="12">
        <f>SUM(D19:O19)</f>
        <v>226.93000000000004</v>
      </c>
      <c r="D19" s="18"/>
      <c r="E19" s="18"/>
      <c r="F19" s="13"/>
      <c r="G19" s="13"/>
      <c r="H19" s="13"/>
      <c r="I19" s="13"/>
      <c r="J19" s="13">
        <v>9.99</v>
      </c>
      <c r="K19" s="13">
        <v>44.98</v>
      </c>
      <c r="L19" s="13">
        <v>42.99</v>
      </c>
      <c r="M19" s="13">
        <v>42.99</v>
      </c>
      <c r="N19" s="13">
        <v>42.99</v>
      </c>
      <c r="O19" s="13">
        <v>42.99</v>
      </c>
      <c r="P19" s="14"/>
      <c r="Q19" s="14"/>
      <c r="R19" s="14"/>
      <c r="S19" s="14"/>
    </row>
    <row r="20" spans="1:19" ht="12.75" customHeight="1">
      <c r="A20" s="6"/>
      <c r="B20" s="11" t="s">
        <v>33</v>
      </c>
      <c r="C20" s="12">
        <f>SUM(D20:O20)</f>
        <v>454.96</v>
      </c>
      <c r="D20" s="18">
        <v>35.33</v>
      </c>
      <c r="E20" s="18">
        <v>32</v>
      </c>
      <c r="F20" s="13">
        <v>90.75</v>
      </c>
      <c r="G20" s="13">
        <v>14.66</v>
      </c>
      <c r="H20" s="13">
        <v>12</v>
      </c>
      <c r="I20" s="13">
        <v>25.77</v>
      </c>
      <c r="J20" s="13">
        <v>87.88</v>
      </c>
      <c r="K20" s="13">
        <v>41.53</v>
      </c>
      <c r="L20" s="13">
        <v>45.19</v>
      </c>
      <c r="M20" s="13">
        <v>24.69</v>
      </c>
      <c r="N20" s="13">
        <v>16.82</v>
      </c>
      <c r="O20" s="13">
        <v>28.34</v>
      </c>
      <c r="P20" s="14"/>
      <c r="Q20" s="14"/>
      <c r="R20" s="14"/>
      <c r="S20" s="14"/>
    </row>
    <row r="21" spans="1:19" ht="12.75" customHeight="1">
      <c r="A21" s="6"/>
      <c r="B21" s="11" t="s">
        <v>34</v>
      </c>
      <c r="C21" s="12">
        <f>SUM(D21:O21)</f>
        <v>156</v>
      </c>
      <c r="D21" s="18"/>
      <c r="E21" s="18"/>
      <c r="F21" s="13">
        <v>64</v>
      </c>
      <c r="G21" s="13" t="s">
        <v>17</v>
      </c>
      <c r="H21" s="13"/>
      <c r="I21" s="13"/>
      <c r="J21" s="13"/>
      <c r="K21" s="13"/>
      <c r="L21" s="13"/>
      <c r="M21" s="13"/>
      <c r="N21" s="13">
        <v>66</v>
      </c>
      <c r="O21" s="13">
        <v>26</v>
      </c>
      <c r="P21" s="14"/>
      <c r="Q21" s="14"/>
      <c r="R21" s="14"/>
      <c r="S21" s="14"/>
    </row>
    <row r="22" spans="1:19" ht="12.75" customHeight="1">
      <c r="A22" s="10"/>
      <c r="B22" s="11" t="s">
        <v>35</v>
      </c>
      <c r="C22" s="12">
        <f>SUM(D22:O22)</f>
        <v>295</v>
      </c>
      <c r="D22" s="13" t="s">
        <v>17</v>
      </c>
      <c r="E22" s="13">
        <v>40</v>
      </c>
      <c r="F22" s="18"/>
      <c r="G22" s="18"/>
      <c r="H22" s="13"/>
      <c r="I22" s="13"/>
      <c r="J22" s="13"/>
      <c r="K22" s="13"/>
      <c r="L22" s="13" t="s">
        <v>17</v>
      </c>
      <c r="M22" s="13">
        <v>255</v>
      </c>
      <c r="N22" s="13"/>
      <c r="O22" s="13"/>
      <c r="P22" s="14"/>
      <c r="Q22" s="14"/>
      <c r="R22" s="14"/>
      <c r="S22" s="14"/>
    </row>
    <row r="23" spans="1:19" ht="12.75" customHeight="1">
      <c r="A23" s="10"/>
      <c r="B23" s="11" t="s">
        <v>36</v>
      </c>
      <c r="C23" s="12">
        <f>SUM(D23:O23)</f>
        <v>4954.6900000000005</v>
      </c>
      <c r="D23" s="13">
        <v>470.3</v>
      </c>
      <c r="E23" s="13">
        <v>31.03</v>
      </c>
      <c r="F23" s="13">
        <v>101.2</v>
      </c>
      <c r="G23" s="13">
        <v>312.02</v>
      </c>
      <c r="H23" s="13">
        <v>323.7</v>
      </c>
      <c r="I23" s="13">
        <v>236.72</v>
      </c>
      <c r="J23" s="13">
        <v>586.76</v>
      </c>
      <c r="K23" s="13">
        <v>504.32</v>
      </c>
      <c r="L23" s="13">
        <v>1509.63</v>
      </c>
      <c r="M23" s="13">
        <v>155.69</v>
      </c>
      <c r="N23" s="13">
        <v>314.2</v>
      </c>
      <c r="O23" s="13">
        <v>409.12</v>
      </c>
      <c r="P23" s="14"/>
      <c r="Q23" s="14"/>
      <c r="R23" s="14"/>
      <c r="S23" s="14"/>
    </row>
    <row r="24" spans="1:19" ht="12.75" customHeight="1">
      <c r="A24" s="10"/>
      <c r="B24" s="11" t="s">
        <v>37</v>
      </c>
      <c r="C24" s="12">
        <f>SUM(D24:O24)</f>
        <v>2512</v>
      </c>
      <c r="D24" s="13"/>
      <c r="E24" s="13"/>
      <c r="F24" s="13"/>
      <c r="G24" s="13"/>
      <c r="H24" s="13"/>
      <c r="I24" s="13"/>
      <c r="J24" s="13"/>
      <c r="K24" s="13"/>
      <c r="L24" s="20">
        <v>2512</v>
      </c>
      <c r="M24" s="13"/>
      <c r="N24" s="13"/>
      <c r="O24" s="13"/>
      <c r="P24" s="14"/>
      <c r="Q24" s="14"/>
      <c r="R24" s="14"/>
      <c r="S24" s="14"/>
    </row>
    <row r="25" spans="1:19" ht="12.75" customHeight="1">
      <c r="A25" s="10"/>
      <c r="B25" s="11" t="s">
        <v>38</v>
      </c>
      <c r="C25" s="12">
        <f>SUM(D25:O25)</f>
        <v>653.97</v>
      </c>
      <c r="D25" s="13" t="s">
        <v>17</v>
      </c>
      <c r="E25" s="13">
        <v>61.5</v>
      </c>
      <c r="F25" s="13">
        <v>77.64</v>
      </c>
      <c r="G25" s="13">
        <v>55.14</v>
      </c>
      <c r="H25" s="13">
        <v>59.22</v>
      </c>
      <c r="I25" s="13">
        <v>55.28</v>
      </c>
      <c r="J25" s="13">
        <v>55.28</v>
      </c>
      <c r="K25" s="13" t="s">
        <v>17</v>
      </c>
      <c r="L25" s="13">
        <v>153.81</v>
      </c>
      <c r="M25" s="13">
        <v>69.36</v>
      </c>
      <c r="N25" s="13">
        <v>66.74</v>
      </c>
      <c r="O25" s="13" t="s">
        <v>17</v>
      </c>
      <c r="P25" s="14"/>
      <c r="Q25" s="14"/>
      <c r="R25" s="14"/>
      <c r="S25" s="14"/>
    </row>
    <row r="26" spans="1:19" ht="12.75" customHeight="1">
      <c r="A26" s="10"/>
      <c r="B26" s="11" t="s">
        <v>39</v>
      </c>
      <c r="C26" s="12">
        <f>SUM(D26:O26)</f>
        <v>571.78</v>
      </c>
      <c r="D26" s="13">
        <v>7.02</v>
      </c>
      <c r="E26" s="13" t="s">
        <v>17</v>
      </c>
      <c r="F26" s="13">
        <v>7.85</v>
      </c>
      <c r="G26" s="13" t="s">
        <v>17</v>
      </c>
      <c r="H26" s="13" t="s">
        <v>17</v>
      </c>
      <c r="I26" s="13">
        <v>9.35</v>
      </c>
      <c r="J26" s="13">
        <v>447.92</v>
      </c>
      <c r="K26" s="13">
        <v>19.19</v>
      </c>
      <c r="L26" s="13">
        <v>13.9</v>
      </c>
      <c r="M26" s="13" t="s">
        <v>17</v>
      </c>
      <c r="N26" s="13" t="s">
        <v>17</v>
      </c>
      <c r="O26" s="13">
        <v>66.55</v>
      </c>
      <c r="P26" s="14"/>
      <c r="Q26" s="14"/>
      <c r="R26" s="14"/>
      <c r="S26" s="14"/>
    </row>
    <row r="27" spans="1:19" ht="12.75" customHeight="1">
      <c r="A27" s="10"/>
      <c r="B27" s="11" t="s">
        <v>40</v>
      </c>
      <c r="C27" s="12">
        <f>SUM(D27:O27)</f>
        <v>1388.98</v>
      </c>
      <c r="D27" s="13">
        <v>45.76</v>
      </c>
      <c r="E27" s="13">
        <v>11.36</v>
      </c>
      <c r="F27" s="13">
        <v>88.65</v>
      </c>
      <c r="G27" s="13">
        <v>287</v>
      </c>
      <c r="H27" s="13">
        <v>47.45</v>
      </c>
      <c r="I27" s="13">
        <v>61.690000000000005</v>
      </c>
      <c r="J27" s="13" t="s">
        <v>17</v>
      </c>
      <c r="K27" s="13">
        <v>2.73</v>
      </c>
      <c r="L27" s="13">
        <v>160.58</v>
      </c>
      <c r="M27" s="13" t="s">
        <v>17</v>
      </c>
      <c r="N27" s="13" t="s">
        <v>17</v>
      </c>
      <c r="O27" s="13">
        <v>683.76</v>
      </c>
      <c r="P27" s="14"/>
      <c r="Q27" s="14"/>
      <c r="R27" s="14"/>
      <c r="S27" s="14"/>
    </row>
    <row r="28" spans="1:19" ht="12.75" customHeight="1">
      <c r="A28" s="10"/>
      <c r="B28" s="11" t="s">
        <v>41</v>
      </c>
      <c r="C28" s="12">
        <f>SUM(D28:O28)</f>
        <v>39.8</v>
      </c>
      <c r="D28" s="13"/>
      <c r="E28" s="13"/>
      <c r="F28" s="13"/>
      <c r="G28" s="13"/>
      <c r="H28" s="13"/>
      <c r="I28" s="13"/>
      <c r="J28" s="13">
        <v>39.8</v>
      </c>
      <c r="K28" s="13" t="s">
        <v>17</v>
      </c>
      <c r="L28" s="13"/>
      <c r="M28" s="13"/>
      <c r="N28" s="13"/>
      <c r="O28" s="13"/>
      <c r="P28" s="14"/>
      <c r="Q28" s="14"/>
      <c r="R28" s="14"/>
      <c r="S28" s="14"/>
    </row>
    <row r="29" spans="1:19" ht="12.75" customHeight="1">
      <c r="A29" s="10"/>
      <c r="B29" s="11" t="s">
        <v>42</v>
      </c>
      <c r="C29" s="12">
        <f>SUM(D29:O29)</f>
        <v>2100</v>
      </c>
      <c r="D29" s="13">
        <v>175</v>
      </c>
      <c r="E29" s="13">
        <v>175</v>
      </c>
      <c r="F29" s="13">
        <v>175</v>
      </c>
      <c r="G29" s="13">
        <v>175</v>
      </c>
      <c r="H29" s="13">
        <v>175</v>
      </c>
      <c r="I29" s="13">
        <v>175</v>
      </c>
      <c r="J29" s="13">
        <v>175</v>
      </c>
      <c r="K29" s="13">
        <v>175</v>
      </c>
      <c r="L29" s="13">
        <v>175</v>
      </c>
      <c r="M29" s="13">
        <v>175</v>
      </c>
      <c r="N29" s="13">
        <v>175</v>
      </c>
      <c r="O29" s="13">
        <v>175</v>
      </c>
      <c r="P29" s="14"/>
      <c r="Q29" s="9"/>
      <c r="R29" s="14"/>
      <c r="S29" s="14"/>
    </row>
    <row r="30" spans="1:15" ht="12.75" customHeight="1">
      <c r="A30" s="10"/>
      <c r="B30" s="11" t="s">
        <v>43</v>
      </c>
      <c r="C30" s="12">
        <f>SUM(D30:O30)</f>
        <v>5</v>
      </c>
      <c r="D30" s="13">
        <v>5</v>
      </c>
      <c r="E30" s="13" t="s">
        <v>17</v>
      </c>
      <c r="F30" s="11"/>
      <c r="G30" s="11"/>
      <c r="H30" s="13"/>
      <c r="I30" s="13"/>
      <c r="J30" s="13"/>
      <c r="K30" s="13"/>
      <c r="L30" s="18"/>
      <c r="M30" s="18"/>
      <c r="N30" s="18"/>
      <c r="O30" s="18"/>
    </row>
    <row r="31" spans="1:19" ht="12.75" customHeight="1">
      <c r="A31" s="10"/>
      <c r="B31" s="11" t="s">
        <v>44</v>
      </c>
      <c r="C31" s="12">
        <f>SUM(D31:O31)</f>
        <v>21223.170000000002</v>
      </c>
      <c r="D31" s="13">
        <v>1732.31</v>
      </c>
      <c r="E31" s="13">
        <v>1730.73</v>
      </c>
      <c r="F31" s="13">
        <v>1561.9</v>
      </c>
      <c r="G31" s="13">
        <v>1726.26</v>
      </c>
      <c r="H31" s="13">
        <v>1669.12</v>
      </c>
      <c r="I31" s="13">
        <v>1722.43</v>
      </c>
      <c r="J31" s="13">
        <v>2087.63</v>
      </c>
      <c r="K31" s="13">
        <v>1897.66</v>
      </c>
      <c r="L31" s="13">
        <v>1761.75</v>
      </c>
      <c r="M31" s="13">
        <v>1741.03</v>
      </c>
      <c r="N31" s="13">
        <v>1797.14</v>
      </c>
      <c r="O31" s="13">
        <v>1795.21</v>
      </c>
      <c r="P31" s="9"/>
      <c r="Q31" s="9"/>
      <c r="R31" s="14"/>
      <c r="S31" s="14"/>
    </row>
    <row r="32" spans="1:19" ht="12.75" customHeight="1">
      <c r="A32" s="10"/>
      <c r="B32" s="11" t="s">
        <v>45</v>
      </c>
      <c r="C32" s="12">
        <f>SUM(D32:O32)</f>
        <v>301.8</v>
      </c>
      <c r="D32" s="13"/>
      <c r="E32" s="13"/>
      <c r="F32" s="13"/>
      <c r="G32" s="13"/>
      <c r="H32" s="13"/>
      <c r="I32" s="13"/>
      <c r="J32" s="13"/>
      <c r="K32" s="13"/>
      <c r="L32" s="13">
        <v>134</v>
      </c>
      <c r="M32" s="13" t="s">
        <v>17</v>
      </c>
      <c r="N32" s="13" t="s">
        <v>17</v>
      </c>
      <c r="O32" s="13">
        <v>167.8</v>
      </c>
      <c r="P32" s="14"/>
      <c r="Q32" s="14"/>
      <c r="R32" s="14"/>
      <c r="S32" s="14"/>
    </row>
    <row r="33" spans="1:19" ht="12.75" customHeight="1">
      <c r="A33" s="10"/>
      <c r="B33" s="11" t="s">
        <v>46</v>
      </c>
      <c r="C33" s="12">
        <f>SUM(D33:O33)</f>
        <v>1472.76</v>
      </c>
      <c r="D33" s="13">
        <v>122.73</v>
      </c>
      <c r="E33" s="13">
        <v>122.73</v>
      </c>
      <c r="F33" s="13">
        <v>122.73</v>
      </c>
      <c r="G33" s="13">
        <v>122.73</v>
      </c>
      <c r="H33" s="13">
        <v>122.73</v>
      </c>
      <c r="I33" s="13">
        <v>122.73</v>
      </c>
      <c r="J33" s="13">
        <v>122.73</v>
      </c>
      <c r="K33" s="13">
        <v>122.73</v>
      </c>
      <c r="L33" s="13">
        <v>122.73</v>
      </c>
      <c r="M33" s="13">
        <v>122.73</v>
      </c>
      <c r="N33" s="13">
        <v>122.73</v>
      </c>
      <c r="O33" s="13">
        <v>122.73</v>
      </c>
      <c r="P33" s="14"/>
      <c r="Q33" s="9"/>
      <c r="R33" s="14"/>
      <c r="S33" s="14"/>
    </row>
    <row r="34" spans="1:19" ht="12.75" customHeight="1">
      <c r="A34" s="10"/>
      <c r="B34" s="11" t="s">
        <v>47</v>
      </c>
      <c r="C34" s="12">
        <f>SUM(D34:O34)</f>
        <v>4585.950000000001</v>
      </c>
      <c r="D34" s="13">
        <v>374.5</v>
      </c>
      <c r="E34" s="13">
        <v>374.5</v>
      </c>
      <c r="F34" s="13">
        <v>383.92</v>
      </c>
      <c r="G34" s="13">
        <v>383.92</v>
      </c>
      <c r="H34" s="13">
        <v>383.92</v>
      </c>
      <c r="I34" s="13">
        <v>383.92</v>
      </c>
      <c r="J34" s="13">
        <v>383.92</v>
      </c>
      <c r="K34" s="13">
        <v>383.92</v>
      </c>
      <c r="L34" s="13">
        <v>383.92</v>
      </c>
      <c r="M34" s="13">
        <v>383.92</v>
      </c>
      <c r="N34" s="13">
        <v>383.92</v>
      </c>
      <c r="O34" s="13">
        <v>381.67</v>
      </c>
      <c r="P34" s="9"/>
      <c r="Q34" s="9"/>
      <c r="R34" s="14"/>
      <c r="S34" s="14"/>
    </row>
    <row r="35" spans="1:15" ht="12.75" customHeight="1">
      <c r="A35" s="10"/>
      <c r="B35" s="11" t="s">
        <v>48</v>
      </c>
      <c r="C35" s="12">
        <f>SUM(D35:O35)</f>
        <v>150</v>
      </c>
      <c r="D35" s="13"/>
      <c r="E35" s="13"/>
      <c r="F35" s="13">
        <v>50</v>
      </c>
      <c r="G35" s="13" t="s">
        <v>17</v>
      </c>
      <c r="H35" s="13"/>
      <c r="I35" s="13"/>
      <c r="J35" s="13" t="s">
        <v>17</v>
      </c>
      <c r="K35" s="13">
        <v>100</v>
      </c>
      <c r="L35" s="13"/>
      <c r="M35" s="13"/>
      <c r="N35" s="18"/>
      <c r="O35" s="18"/>
    </row>
    <row r="36" spans="1:15" ht="12.75" customHeight="1">
      <c r="A36" s="10"/>
      <c r="B36" s="11" t="s">
        <v>49</v>
      </c>
      <c r="C36" s="12">
        <f>SUM(D36:O36)</f>
        <v>122.86</v>
      </c>
      <c r="D36" s="13">
        <v>36.03</v>
      </c>
      <c r="E36" s="13" t="s">
        <v>17</v>
      </c>
      <c r="F36" s="11"/>
      <c r="G36" s="11"/>
      <c r="H36" s="13"/>
      <c r="I36" s="13"/>
      <c r="J36" s="13">
        <v>3</v>
      </c>
      <c r="K36" s="11"/>
      <c r="L36" s="13" t="s">
        <v>17</v>
      </c>
      <c r="M36" s="13">
        <v>24.83</v>
      </c>
      <c r="N36" s="13" t="s">
        <v>17</v>
      </c>
      <c r="O36" s="13">
        <v>59</v>
      </c>
    </row>
    <row r="37" spans="1:15" s="19" customFormat="1" ht="12.75" customHeight="1">
      <c r="A37" s="6"/>
      <c r="B37" s="11" t="s">
        <v>50</v>
      </c>
      <c r="C37" s="11">
        <f>SUM(D37:O37)</f>
        <v>3239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3239</v>
      </c>
    </row>
    <row r="38" spans="1:15" ht="12.75" customHeight="1">
      <c r="A38" s="10"/>
      <c r="B38" s="6" t="s">
        <v>51</v>
      </c>
      <c r="C38" s="15">
        <f>SUM(D38:O38)</f>
        <v>55607.3</v>
      </c>
      <c r="D38" s="16">
        <f>SUM(D16:D37)</f>
        <v>3003.98</v>
      </c>
      <c r="E38" s="16">
        <f>SUM(E16:E37)</f>
        <v>3191.31</v>
      </c>
      <c r="F38" s="16">
        <f>SUM(F16:F37)</f>
        <v>3383.23</v>
      </c>
      <c r="G38" s="16">
        <f>SUM(G16:G37)</f>
        <v>3946.5</v>
      </c>
      <c r="H38" s="16">
        <f>SUM(H16:H37)</f>
        <v>3677.41</v>
      </c>
      <c r="I38" s="16">
        <f>SUM(I16:I37)</f>
        <v>3945.34</v>
      </c>
      <c r="J38" s="16">
        <f>SUM(J16:J37)</f>
        <v>5054.74</v>
      </c>
      <c r="K38" s="16">
        <f>SUM(K16:K37)</f>
        <v>5250.46</v>
      </c>
      <c r="L38" s="16">
        <f>SUM(L16:L37)</f>
        <v>7923.929999999999</v>
      </c>
      <c r="M38" s="16">
        <f>SUM(M16:M37)</f>
        <v>3971.03</v>
      </c>
      <c r="N38" s="16">
        <f>SUM(N16:N37)</f>
        <v>4234</v>
      </c>
      <c r="O38" s="16">
        <f>SUM(O16:O37)</f>
        <v>8025.370000000001</v>
      </c>
    </row>
    <row r="39" spans="1:15" ht="12" customHeight="1">
      <c r="A39" s="6" t="s">
        <v>52</v>
      </c>
      <c r="B39" s="6"/>
      <c r="C39" s="15">
        <f>SUM(D39:O39)</f>
        <v>8710.87</v>
      </c>
      <c r="D39" s="21">
        <f>D14-D38</f>
        <v>454.02</v>
      </c>
      <c r="E39" s="21">
        <f>E14-E38</f>
        <v>-1229.33</v>
      </c>
      <c r="F39" s="21">
        <f>F14-F38</f>
        <v>-1449.99</v>
      </c>
      <c r="G39" s="21">
        <f>G14-G38</f>
        <v>272.28999999999996</v>
      </c>
      <c r="H39" s="21">
        <f>H14-H38</f>
        <v>2280.21</v>
      </c>
      <c r="I39" s="21">
        <f>I14-I38</f>
        <v>915.8799999999992</v>
      </c>
      <c r="J39" s="21">
        <f>J14-J38</f>
        <v>175.6199999999999</v>
      </c>
      <c r="K39" s="21">
        <f>K14-K38</f>
        <v>1217.9299999999994</v>
      </c>
      <c r="L39" s="21">
        <f>L14-L38</f>
        <v>2545.8600000000015</v>
      </c>
      <c r="M39" s="21">
        <f>M14-M38</f>
        <v>-399.6300000000001</v>
      </c>
      <c r="N39" s="21">
        <f>N14-N38</f>
        <v>-349.7199999999998</v>
      </c>
      <c r="O39" s="21">
        <f>O14-O38</f>
        <v>4277.73</v>
      </c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G47" s="22"/>
    </row>
    <row r="48" ht="12.75" customHeight="1">
      <c r="G48" s="23"/>
    </row>
    <row r="49" ht="12.75" customHeight="1">
      <c r="G49" s="23"/>
    </row>
    <row r="50" ht="12.75" customHeight="1">
      <c r="G50" s="23"/>
    </row>
    <row r="51" ht="12.75" customHeight="1">
      <c r="G51" s="23"/>
    </row>
    <row r="52" ht="12.75" customHeight="1">
      <c r="G52" s="23"/>
    </row>
    <row r="53" ht="12.75" customHeight="1">
      <c r="G53" s="23"/>
    </row>
    <row r="54" ht="12.75" customHeight="1">
      <c r="G54" s="2"/>
    </row>
    <row r="55" ht="12.75" customHeight="1">
      <c r="G55" s="24"/>
    </row>
    <row r="56" ht="12.75" customHeight="1"/>
    <row r="57" ht="12.75" customHeight="1">
      <c r="G57" s="23"/>
    </row>
    <row r="58" ht="12.75" customHeight="1">
      <c r="G58" s="23"/>
    </row>
    <row r="59" ht="12.75" customHeight="1">
      <c r="G59" s="23"/>
    </row>
    <row r="60" ht="12.75" customHeight="1">
      <c r="G60" s="23"/>
    </row>
    <row r="61" ht="12.75" customHeight="1">
      <c r="G61" s="23"/>
    </row>
    <row r="62" ht="12.75" customHeight="1">
      <c r="G62" s="2"/>
    </row>
    <row r="63" ht="12.75" customHeight="1">
      <c r="G63" s="24"/>
    </row>
    <row r="64" ht="12.75" customHeight="1"/>
    <row r="65" ht="12.75" customHeight="1">
      <c r="G65" s="23"/>
    </row>
    <row r="66" ht="12.75" customHeight="1">
      <c r="G66" s="23"/>
    </row>
    <row r="67" ht="12.75" customHeight="1">
      <c r="G67" s="2"/>
    </row>
    <row r="68" ht="12.75" customHeight="1">
      <c r="G68" s="24"/>
    </row>
    <row r="69" ht="12.75" customHeight="1">
      <c r="G69" s="2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</sheetData>
  <sheetProtection/>
  <mergeCells count="10">
    <mergeCell ref="B1:O1"/>
    <mergeCell ref="A2:B2"/>
    <mergeCell ref="P2:Q2"/>
    <mergeCell ref="P9:Q9"/>
    <mergeCell ref="A15:B15"/>
    <mergeCell ref="P28:Q28"/>
    <mergeCell ref="P31:Q31"/>
    <mergeCell ref="P32:Q32"/>
    <mergeCell ref="P34:Q34"/>
    <mergeCell ref="A39:B39"/>
  </mergeCells>
  <printOptions/>
  <pageMargins left="0.7479166666666667" right="0.7479166666666667" top="0.39375" bottom="0.39375" header="0.5118055555555555" footer="0.5118055555555555"/>
  <pageSetup cellComments="atEnd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SheetLayoutView="10" workbookViewId="0" topLeftCell="A1">
      <selection activeCell="A13" sqref="A13"/>
    </sheetView>
  </sheetViews>
  <sheetFormatPr defaultColWidth="12.00390625" defaultRowHeight="12.75"/>
  <cols>
    <col min="1" max="1" width="12.25390625" style="25" customWidth="1"/>
    <col min="2" max="2" width="35.50390625" style="25" customWidth="1"/>
    <col min="3" max="3" width="15.375" style="25" customWidth="1"/>
    <col min="4" max="4" width="0" style="25" hidden="1" customWidth="1"/>
    <col min="5" max="5" width="13.75390625" style="25" customWidth="1"/>
    <col min="6" max="6" width="12.25390625" style="26" customWidth="1"/>
    <col min="7" max="7" width="5.00390625" style="25" customWidth="1"/>
    <col min="8" max="254" width="12.25390625" style="25" customWidth="1"/>
    <col min="255" max="16384" width="9.00390625" style="27" customWidth="1"/>
  </cols>
  <sheetData>
    <row r="1" spans="1:10" ht="18.75" customHeight="1">
      <c r="A1" s="28" t="s">
        <v>53</v>
      </c>
      <c r="B1" s="28"/>
      <c r="C1" s="28"/>
      <c r="D1" s="28"/>
      <c r="E1" s="28"/>
      <c r="F1" s="28"/>
      <c r="G1" s="29"/>
      <c r="H1" s="27"/>
      <c r="I1" s="27"/>
      <c r="J1" s="27"/>
    </row>
    <row r="2" spans="1:10" ht="12" customHeight="1">
      <c r="A2" s="30"/>
      <c r="B2" s="30"/>
      <c r="C2" s="30"/>
      <c r="D2" s="30"/>
      <c r="G2" s="31"/>
      <c r="H2" s="27"/>
      <c r="I2" s="27"/>
      <c r="J2" s="27"/>
    </row>
    <row r="3" spans="1:10" ht="16.5" customHeight="1">
      <c r="A3" s="32" t="s">
        <v>54</v>
      </c>
      <c r="B3" s="32"/>
      <c r="C3" s="33">
        <v>39082</v>
      </c>
      <c r="D3" s="34">
        <v>39263</v>
      </c>
      <c r="E3" s="33">
        <v>39447</v>
      </c>
      <c r="F3" s="35"/>
      <c r="G3" s="36"/>
      <c r="H3" s="27"/>
      <c r="I3" s="27"/>
      <c r="J3" s="27"/>
    </row>
    <row r="4" spans="2:10" ht="12.75" customHeight="1">
      <c r="B4" s="37" t="s">
        <v>55</v>
      </c>
      <c r="C4" s="38">
        <f>20000+25511.84</f>
        <v>45511.84</v>
      </c>
      <c r="D4" s="25">
        <v>4171.95</v>
      </c>
      <c r="E4" s="38">
        <f>9382.93+2764.18-120</f>
        <v>12027.11</v>
      </c>
      <c r="G4" s="36"/>
      <c r="H4" s="27"/>
      <c r="I4" s="27"/>
      <c r="J4" s="27"/>
    </row>
    <row r="5" spans="2:10" ht="12.75" customHeight="1">
      <c r="B5" s="37" t="s">
        <v>56</v>
      </c>
      <c r="C5" s="25">
        <v>1702.21</v>
      </c>
      <c r="D5" s="25">
        <v>0.13</v>
      </c>
      <c r="E5" s="25">
        <v>508.52000000000004</v>
      </c>
      <c r="G5" s="39"/>
      <c r="H5" s="40"/>
      <c r="I5" s="38"/>
      <c r="J5" s="38"/>
    </row>
    <row r="6" spans="2:5" s="37" customFormat="1" ht="12.75" customHeight="1">
      <c r="B6" s="37" t="s">
        <v>57</v>
      </c>
      <c r="E6" s="37">
        <v>225</v>
      </c>
    </row>
    <row r="7" spans="2:10" ht="12.75" customHeight="1">
      <c r="B7" s="37" t="s">
        <v>58</v>
      </c>
      <c r="C7" s="38">
        <v>929.96</v>
      </c>
      <c r="D7" s="25">
        <v>3220</v>
      </c>
      <c r="E7" s="38">
        <v>6257.98</v>
      </c>
      <c r="G7" s="39"/>
      <c r="H7" s="40"/>
      <c r="I7" s="38"/>
      <c r="J7" s="38"/>
    </row>
    <row r="8" spans="2:10" ht="12.75" customHeight="1">
      <c r="B8" s="37" t="s">
        <v>59</v>
      </c>
      <c r="C8" s="41">
        <v>2490</v>
      </c>
      <c r="D8" s="41">
        <v>2490</v>
      </c>
      <c r="E8" s="41">
        <v>3808</v>
      </c>
      <c r="F8" s="42"/>
      <c r="G8" s="39"/>
      <c r="H8" s="40"/>
      <c r="I8" s="38"/>
      <c r="J8" s="38"/>
    </row>
    <row r="9" spans="2:10" ht="12.75" customHeight="1">
      <c r="B9" s="25" t="s">
        <v>60</v>
      </c>
      <c r="C9" s="25">
        <v>175</v>
      </c>
      <c r="D9" s="25">
        <v>2364.32</v>
      </c>
      <c r="E9" s="38">
        <v>3763.35</v>
      </c>
      <c r="G9" s="39"/>
      <c r="H9" s="40"/>
      <c r="I9" s="38"/>
      <c r="J9" s="38"/>
    </row>
    <row r="10" spans="2:10" ht="12.75" customHeight="1">
      <c r="B10" s="25" t="s">
        <v>61</v>
      </c>
      <c r="D10" s="25">
        <v>187.2</v>
      </c>
      <c r="E10" s="25">
        <v>187.2</v>
      </c>
      <c r="G10" s="39"/>
      <c r="H10" s="40"/>
      <c r="I10" s="38"/>
      <c r="J10" s="38"/>
    </row>
    <row r="11" spans="2:10" ht="12.75" customHeight="1">
      <c r="B11" s="37" t="s">
        <v>62</v>
      </c>
      <c r="C11" s="41">
        <v>584936.2</v>
      </c>
      <c r="D11" s="41">
        <f>C11</f>
        <v>584936.2</v>
      </c>
      <c r="E11" s="41">
        <v>584936.2</v>
      </c>
      <c r="F11" s="42"/>
      <c r="G11" s="39"/>
      <c r="H11" s="40"/>
      <c r="I11" s="38"/>
      <c r="J11" s="38"/>
    </row>
    <row r="12" spans="2:10" ht="12.75" customHeight="1">
      <c r="B12" s="37" t="s">
        <v>63</v>
      </c>
      <c r="C12" s="41">
        <v>505</v>
      </c>
      <c r="D12" s="41">
        <v>505</v>
      </c>
      <c r="E12" s="41">
        <v>3557</v>
      </c>
      <c r="F12" s="42"/>
      <c r="G12" s="39"/>
      <c r="H12" s="40"/>
      <c r="I12" s="38"/>
      <c r="J12" s="38"/>
    </row>
    <row r="13" spans="2:8" s="37" customFormat="1" ht="12.75" customHeight="1">
      <c r="B13" s="37" t="s">
        <v>64</v>
      </c>
      <c r="C13" s="37">
        <v>-2954</v>
      </c>
      <c r="E13" s="37">
        <v>-5908</v>
      </c>
      <c r="H13" s="37">
        <f>E11+E13+E12+E14</f>
        <v>582300.2</v>
      </c>
    </row>
    <row r="14" spans="1:10" ht="12.75" customHeight="1">
      <c r="A14" s="43"/>
      <c r="B14" s="40" t="s">
        <v>65</v>
      </c>
      <c r="C14" s="27"/>
      <c r="D14" s="14"/>
      <c r="E14" s="38">
        <v>-285</v>
      </c>
      <c r="F14" s="44"/>
      <c r="G14" s="39"/>
      <c r="H14" s="39"/>
      <c r="I14" s="38"/>
      <c r="J14" s="38"/>
    </row>
    <row r="15" spans="1:10" ht="12.75" customHeight="1">
      <c r="A15" s="43"/>
      <c r="B15" s="40"/>
      <c r="C15" s="27"/>
      <c r="D15" s="14"/>
      <c r="E15" s="38"/>
      <c r="F15" s="44"/>
      <c r="G15" s="39"/>
      <c r="H15" s="39"/>
      <c r="I15" s="38"/>
      <c r="J15" s="38"/>
    </row>
    <row r="16" spans="3:10" ht="12.75" customHeight="1">
      <c r="C16" s="37"/>
      <c r="D16" s="37"/>
      <c r="E16" s="37"/>
      <c r="F16" s="45"/>
      <c r="G16" s="39"/>
      <c r="H16" s="40"/>
      <c r="I16" s="38"/>
      <c r="J16" s="38"/>
    </row>
    <row r="17" spans="1:10" ht="12.75" customHeight="1">
      <c r="A17" s="32" t="s">
        <v>66</v>
      </c>
      <c r="B17" s="32"/>
      <c r="C17" s="41">
        <f>SUM(C4:C16)</f>
        <v>633296.21</v>
      </c>
      <c r="D17" s="41">
        <f>SUM(D4:D16)</f>
        <v>597874.7999999999</v>
      </c>
      <c r="E17" s="41">
        <f>SUM(E4:E16)</f>
        <v>609077.36</v>
      </c>
      <c r="F17" s="42"/>
      <c r="G17" s="39"/>
      <c r="H17" s="40"/>
      <c r="I17" s="38"/>
      <c r="J17" s="38"/>
    </row>
    <row r="18" spans="1:10" ht="21" customHeight="1">
      <c r="A18" s="32" t="s">
        <v>67</v>
      </c>
      <c r="B18" s="32"/>
      <c r="C18" s="32"/>
      <c r="D18" s="32"/>
      <c r="G18" s="39"/>
      <c r="H18" s="40"/>
      <c r="I18" s="38"/>
      <c r="J18" s="38"/>
    </row>
    <row r="19" spans="2:10" ht="12.75" customHeight="1">
      <c r="B19" s="37" t="s">
        <v>68</v>
      </c>
      <c r="C19" s="25">
        <v>462.24</v>
      </c>
      <c r="D19" s="25">
        <v>325.24</v>
      </c>
      <c r="E19" s="38">
        <f>1459.46-120</f>
        <v>1339.46</v>
      </c>
      <c r="G19" s="46"/>
      <c r="H19" s="46"/>
      <c r="I19" s="40"/>
      <c r="J19" s="40"/>
    </row>
    <row r="20" spans="2:10" ht="12.75" customHeight="1">
      <c r="B20" s="25" t="s">
        <v>69</v>
      </c>
      <c r="C20" s="25">
        <v>0</v>
      </c>
      <c r="D20" s="25">
        <v>431.28</v>
      </c>
      <c r="E20" s="25">
        <v>169.53</v>
      </c>
      <c r="G20" s="47"/>
      <c r="H20" s="47"/>
      <c r="I20" s="47"/>
      <c r="J20" s="47"/>
    </row>
    <row r="21" spans="2:10" ht="12.75" customHeight="1">
      <c r="B21" s="25" t="s">
        <v>70</v>
      </c>
      <c r="C21" s="25">
        <v>0</v>
      </c>
      <c r="D21" s="25">
        <v>736.38</v>
      </c>
      <c r="E21" s="38">
        <v>1049.97</v>
      </c>
      <c r="G21" s="39"/>
      <c r="H21" s="40"/>
      <c r="I21" s="38"/>
      <c r="J21" s="38"/>
    </row>
    <row r="22" spans="2:10" ht="12.75" customHeight="1">
      <c r="B22" s="25" t="s">
        <v>71</v>
      </c>
      <c r="C22" s="25">
        <v>0</v>
      </c>
      <c r="D22" s="25">
        <v>768.65</v>
      </c>
      <c r="E22" s="25">
        <v>201.09</v>
      </c>
      <c r="G22" s="39"/>
      <c r="H22" s="40"/>
      <c r="I22" s="38"/>
      <c r="J22" s="38"/>
    </row>
    <row r="23" spans="2:10" ht="12.75" customHeight="1">
      <c r="B23" s="25" t="s">
        <v>72</v>
      </c>
      <c r="C23" s="25">
        <v>20000</v>
      </c>
      <c r="D23" s="25">
        <v>13449.48</v>
      </c>
      <c r="E23" s="38">
        <v>2456.37</v>
      </c>
      <c r="G23" s="39"/>
      <c r="H23" s="40"/>
      <c r="I23" s="38"/>
      <c r="J23" s="38"/>
    </row>
    <row r="24" spans="2:10" ht="12.75" customHeight="1">
      <c r="B24" s="37" t="s">
        <v>73</v>
      </c>
      <c r="C24" s="41">
        <f>21500-6000</f>
        <v>15500</v>
      </c>
      <c r="D24" s="41">
        <f>15500</f>
        <v>15500</v>
      </c>
      <c r="E24" s="41">
        <v>15500</v>
      </c>
      <c r="F24" s="42"/>
      <c r="G24" s="39"/>
      <c r="H24" s="40"/>
      <c r="I24" s="38"/>
      <c r="J24" s="38"/>
    </row>
    <row r="25" spans="2:10" ht="12.75" customHeight="1">
      <c r="B25" s="37" t="s">
        <v>74</v>
      </c>
      <c r="C25" s="25">
        <v>40000</v>
      </c>
      <c r="D25" s="41">
        <v>25000</v>
      </c>
      <c r="E25" s="41">
        <v>25000</v>
      </c>
      <c r="F25" s="42"/>
      <c r="G25" s="39"/>
      <c r="H25" s="40"/>
      <c r="I25" s="38"/>
      <c r="J25" s="38"/>
    </row>
    <row r="26" spans="1:256" s="14" customFormat="1" ht="12.75" customHeight="1">
      <c r="A26" s="25"/>
      <c r="B26" s="37" t="s">
        <v>75</v>
      </c>
      <c r="C26" s="25">
        <v>235671.33</v>
      </c>
      <c r="D26" s="41">
        <v>234132.2</v>
      </c>
      <c r="E26" s="41">
        <v>232564.28</v>
      </c>
      <c r="F26" s="42"/>
      <c r="G26" s="39"/>
      <c r="H26" s="40"/>
      <c r="I26" s="38"/>
      <c r="J26" s="38"/>
      <c r="IU26" s="27"/>
      <c r="IV26" s="27"/>
    </row>
    <row r="27" spans="2:10" ht="12.75" customHeight="1">
      <c r="B27" s="37" t="s">
        <v>76</v>
      </c>
      <c r="C27" s="25">
        <f>6000+29569.82</f>
        <v>35569.82</v>
      </c>
      <c r="D27" s="25">
        <f>6000+29569.82</f>
        <v>35569.82</v>
      </c>
      <c r="E27" s="38">
        <v>35992.61</v>
      </c>
      <c r="G27" s="39"/>
      <c r="H27" s="40"/>
      <c r="I27" s="38"/>
      <c r="J27" s="38"/>
    </row>
    <row r="28" spans="3:10" ht="12.75" customHeight="1">
      <c r="C28" s="37"/>
      <c r="D28" s="37"/>
      <c r="E28" s="37"/>
      <c r="F28" s="45"/>
      <c r="G28" s="39"/>
      <c r="H28" s="40"/>
      <c r="I28" s="38"/>
      <c r="J28" s="38"/>
    </row>
    <row r="29" spans="2:10" ht="12.75" customHeight="1">
      <c r="B29" s="32" t="s">
        <v>77</v>
      </c>
      <c r="C29" s="41">
        <f>SUM(C19:C28)</f>
        <v>347203.38999999996</v>
      </c>
      <c r="D29" s="41">
        <f>SUM(D19:D28)</f>
        <v>325913.05</v>
      </c>
      <c r="E29" s="41">
        <f>SUM(E19:E28)</f>
        <v>314273.31</v>
      </c>
      <c r="F29" s="42"/>
      <c r="G29" s="39"/>
      <c r="H29" s="40"/>
      <c r="I29" s="38"/>
      <c r="J29" s="38"/>
    </row>
    <row r="30" spans="1:10" ht="12.75" customHeight="1">
      <c r="A30" s="32" t="s">
        <v>78</v>
      </c>
      <c r="B30" s="32"/>
      <c r="C30" s="32"/>
      <c r="D30" s="32"/>
      <c r="G30" s="39"/>
      <c r="H30" s="40"/>
      <c r="I30" s="38"/>
      <c r="J30" s="38"/>
    </row>
    <row r="31" spans="2:10" ht="12.75" customHeight="1">
      <c r="B31" s="37" t="s">
        <v>79</v>
      </c>
      <c r="C31" s="38">
        <v>67846.95</v>
      </c>
      <c r="D31" s="41">
        <f>D35-(D29+SUM(D32))</f>
        <v>263250.87999999995</v>
      </c>
      <c r="E31" s="41">
        <v>286092.82</v>
      </c>
      <c r="F31" s="42"/>
      <c r="G31" s="46"/>
      <c r="H31" s="46"/>
      <c r="I31" s="40"/>
      <c r="J31" s="40"/>
    </row>
    <row r="32" spans="2:10" ht="12.75" customHeight="1">
      <c r="B32" s="37" t="s">
        <v>80</v>
      </c>
      <c r="C32" s="38">
        <v>218245.87</v>
      </c>
      <c r="D32" s="41">
        <f>Income!C39</f>
        <v>8710.87</v>
      </c>
      <c r="E32" s="38">
        <v>8711.23</v>
      </c>
      <c r="F32" s="42"/>
      <c r="G32" s="39"/>
      <c r="H32" s="48"/>
      <c r="I32" s="38"/>
      <c r="J32" s="38"/>
    </row>
    <row r="33" spans="3:10" ht="12.75" customHeight="1">
      <c r="C33" s="37"/>
      <c r="D33" s="37"/>
      <c r="E33" s="37"/>
      <c r="F33" s="45"/>
      <c r="G33" s="47"/>
      <c r="H33" s="47"/>
      <c r="I33" s="47"/>
      <c r="J33" s="47"/>
    </row>
    <row r="34" spans="2:10" ht="12.75" customHeight="1">
      <c r="B34" s="32" t="s">
        <v>81</v>
      </c>
      <c r="C34" s="41">
        <f>SUM(C31:C33)</f>
        <v>286092.82</v>
      </c>
      <c r="D34" s="41">
        <f>SUM(D31:D33)</f>
        <v>271961.74999999994</v>
      </c>
      <c r="E34" s="41">
        <f>SUM(E31:E33)</f>
        <v>294804.05</v>
      </c>
      <c r="F34" s="42"/>
      <c r="G34" s="39"/>
      <c r="H34" s="40"/>
      <c r="I34" s="38"/>
      <c r="J34" s="38"/>
    </row>
    <row r="35" spans="1:10" ht="12.75" customHeight="1">
      <c r="A35" s="32" t="s">
        <v>82</v>
      </c>
      <c r="B35" s="32"/>
      <c r="C35" s="41">
        <f>C17</f>
        <v>633296.21</v>
      </c>
      <c r="D35" s="41">
        <f>D17</f>
        <v>597874.7999999999</v>
      </c>
      <c r="E35" s="41">
        <f>E17</f>
        <v>609077.36</v>
      </c>
      <c r="F35" s="42"/>
      <c r="G35" s="39"/>
      <c r="H35" s="40"/>
      <c r="I35" s="38"/>
      <c r="J35" s="38"/>
    </row>
    <row r="36" spans="7:10" ht="12.75" customHeight="1">
      <c r="G36" s="46"/>
      <c r="H36" s="46"/>
      <c r="I36" s="40"/>
      <c r="J36" s="40"/>
    </row>
    <row r="37" spans="7:10" ht="12.75" customHeight="1">
      <c r="G37" s="39"/>
      <c r="H37" s="48"/>
      <c r="I37" s="38"/>
      <c r="J37" s="38"/>
    </row>
    <row r="38" spans="7:10" ht="12.75" customHeight="1">
      <c r="G38" s="47"/>
      <c r="H38" s="47"/>
      <c r="I38" s="38"/>
      <c r="J38" s="38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</sheetData>
  <sheetProtection/>
  <mergeCells count="16">
    <mergeCell ref="A1:E1"/>
    <mergeCell ref="A2:D2"/>
    <mergeCell ref="A3:B3"/>
    <mergeCell ref="A16:B16"/>
    <mergeCell ref="A17:B17"/>
    <mergeCell ref="A18:D18"/>
    <mergeCell ref="G19:H19"/>
    <mergeCell ref="G20:J20"/>
    <mergeCell ref="A28:B28"/>
    <mergeCell ref="A30:D30"/>
    <mergeCell ref="G31:H31"/>
    <mergeCell ref="A33:B33"/>
    <mergeCell ref="G33:J33"/>
    <mergeCell ref="A35:B35"/>
    <mergeCell ref="G36:H36"/>
    <mergeCell ref="G38:H38"/>
  </mergeCells>
  <printOptions/>
  <pageMargins left="0.7479166666666667" right="0.7479166666666667" top="0.7479166666666667" bottom="0.7479166666666667" header="0.5118055555555555" footer="0.5118055555555555"/>
  <pageSetup cellComments="atEnd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" workbookViewId="0" topLeftCell="A1">
      <selection activeCell="A1" sqref="A1"/>
    </sheetView>
  </sheetViews>
  <sheetFormatPr defaultColWidth="9.00390625" defaultRowHeight="12.75"/>
  <cols>
    <col min="1" max="1" width="12.25390625" style="49" customWidth="1"/>
  </cols>
  <sheetData>
    <row r="1" ht="12.75" customHeight="1"/>
  </sheetData>
  <sheetProtection/>
  <printOptions/>
  <pageMargins left="0.7479166666666667" right="0.7479166666666667" top="1.6666666666666667" bottom="1.6666666666666667" header="0" footer="0"/>
  <pageSetup cellComments="atEnd" horizontalDpi="300" verticalDpi="300" orientation="portrait"/>
  <headerFooter alignWithMargins="0">
    <oddHeader>&amp;CTAB]</oddHeader>
    <oddFooter>&amp;CPage PAGE]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Freifelder</dc:creator>
  <cp:keywords/>
  <dc:description/>
  <cp:lastModifiedBy/>
  <cp:lastPrinted>2008-01-31T19:09:32Z</cp:lastPrinted>
  <dcterms:created xsi:type="dcterms:W3CDTF">2007-07-24T02:10:14Z</dcterms:created>
  <dcterms:modified xsi:type="dcterms:W3CDTF">2008-02-05T13:13:31Z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c:language">
    <vt:lpwstr>en-CA</vt:lpwstr>
  </property>
  <property fmtid="{D5CDD505-2E9C-101B-9397-08002B2CF9AE}" pid="3" name="meta:initial-creator">
    <vt:lpwstr>TLC user</vt:lpwstr>
  </property>
  <property fmtid="{D5CDD505-2E9C-101B-9397-08002B2CF9AE}" pid="4" name="meta:printed-by">
    <vt:lpwstr>Rachel Freifelder</vt:lpwstr>
  </property>
</Properties>
</file>